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Work\Akuratemp\2026\Assets\"/>
    </mc:Choice>
  </mc:AlternateContent>
  <xr:revisionPtr revIDLastSave="0" documentId="13_ncr:1_{CF0DFE9E-25FB-4E71-93BC-475A5425EA34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TCO_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B18" i="1"/>
  <c r="I17" i="1"/>
  <c r="K17" i="1" s="1"/>
  <c r="H17" i="1"/>
  <c r="J17" i="1" s="1"/>
  <c r="I16" i="1"/>
  <c r="K16" i="1" s="1"/>
  <c r="H16" i="1"/>
  <c r="J16" i="1" s="1"/>
  <c r="I15" i="1"/>
  <c r="K15" i="1" s="1"/>
  <c r="H15" i="1"/>
  <c r="J15" i="1" s="1"/>
  <c r="I18" i="1" l="1"/>
  <c r="L16" i="1"/>
  <c r="L15" i="1"/>
  <c r="J18" i="1"/>
  <c r="K18" i="1"/>
  <c r="L6" i="1" s="1"/>
  <c r="L17" i="1"/>
  <c r="H18" i="1"/>
  <c r="L9" i="1" s="1"/>
  <c r="L18" i="1" l="1"/>
  <c r="L7" i="1" s="1"/>
  <c r="L5" i="1"/>
  <c r="L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tc={3CFF5962-B4D0-47C2-9C22-8C11CAC639D5}</author>
  </authors>
  <commentList>
    <comment ref="F9" authorId="0" shapeId="0" xr:uid="{3CFF5962-B4D0-47C2-9C22-8C11CAC639D5}">
      <text>
        <t>[Threaded comment]
Your version of Excel allows you to read this threaded comment; however, any edits to it will get removed if the file is opened in a newer version of Excel. Learn more: https://go.microsoft.com/fwlink/?linkid=870924
Comment:
    On average, how many times you need to reuse a reusable shipper/tote before its per-shipment cost matches the single-use option (based on the inputs you entered).</t>
      </text>
    </comment>
  </commentList>
</comments>
</file>

<file path=xl/sharedStrings.xml><?xml version="1.0" encoding="utf-8"?>
<sst xmlns="http://schemas.openxmlformats.org/spreadsheetml/2006/main" count="48" uniqueCount="43">
  <si>
    <t>KPI Summary (auto-calculated from lane table)</t>
  </si>
  <si>
    <t>Reusable shipper acquisition cost (per unit)</t>
  </si>
  <si>
    <t>Expected uses per reusable shipper</t>
  </si>
  <si>
    <t>Replacement cost per lost shipper (default = acquisition)</t>
  </si>
  <si>
    <t>Labor cost per hour (pack‑out / conditioning)</t>
  </si>
  <si>
    <t>Savings % (of Single-use)</t>
  </si>
  <si>
    <t>Reusable conditioning labor (minutes / shipment)</t>
  </si>
  <si>
    <t>Implied break-even uses (avg)</t>
  </si>
  <si>
    <t>Single‑use pack‑out labor (minutes / shipment)</t>
  </si>
  <si>
    <t>Cleaning/refurb cost per reuse (if any)</t>
  </si>
  <si>
    <t>Reusable loss/shrink rate (per shipment)</t>
  </si>
  <si>
    <t>Shipments / month</t>
  </si>
  <si>
    <t>Single-use packaging / ship</t>
  </si>
  <si>
    <t>Single-use freight Δ / ship</t>
  </si>
  <si>
    <t>Single-use disposal / handling / ship</t>
  </si>
  <si>
    <t>Reusable return cost / ship</t>
  </si>
  <si>
    <t>Reusable freight Δ / ship</t>
  </si>
  <si>
    <t>Single-use TCO / ship</t>
  </si>
  <si>
    <t>Reusable TCO / ship</t>
  </si>
  <si>
    <t>Monthly cost (Single)</t>
  </si>
  <si>
    <t>Monthly cost (Reusable)</t>
  </si>
  <si>
    <t>Monthly savings</t>
  </si>
  <si>
    <t>Local / Regional</t>
  </si>
  <si>
    <t>National Parcel / Air</t>
  </si>
  <si>
    <t>Mixed / Variable</t>
  </si>
  <si>
    <t>TOTAL (weighted)</t>
  </si>
  <si>
    <t>Input Definitions</t>
  </si>
  <si>
    <t>Cost of one disposable shipper per shipment.</t>
  </si>
  <si>
    <t>Incremental freight cost due to packaging size/weight (can be 0 if unknown).</t>
  </si>
  <si>
    <t>Handling/disposal cost or process burden proxy per shipment (can be 0).</t>
  </si>
  <si>
    <t>Average reverse-logistics cost to bring the reusable shipper back per shipment.</t>
  </si>
  <si>
    <t>Reusable loss/shrink rate</t>
  </si>
  <si>
    <t>% of shipments where a reusable shipper is lost/damaged and must be replaced.</t>
  </si>
  <si>
    <t>Cleaning/refurb cost per reuse</t>
  </si>
  <si>
    <t>Cost to clean/refurb per cycle, if applicable.</t>
  </si>
  <si>
    <t>Global Inputs (applies to all routes)</t>
  </si>
  <si>
    <t>Route bucket</t>
  </si>
  <si>
    <t>Monthly shipment volume for that route bucket.</t>
  </si>
  <si>
    <t>Akuratemp® Cold Chain Packaging TCO Calculator</t>
  </si>
  <si>
    <t>Fill yellow cells (inputs). Grey cells are calculated. Use one row per route bucket; totals update automatically.</t>
  </si>
  <si>
    <t>Monthly Savings (Single − Reusable)</t>
  </si>
  <si>
    <t>Total Monthly Cost (Reusable)</t>
  </si>
  <si>
    <t>Total Monthly Cost (Single-use)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</si>
</sst>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"/>
    <numFmt numFmtId="165" formatCode="0.0%"/>
    <numFmt numFmtId="166" formatCode="0.0"/>
    <numFmt numFmtId="167" formatCode="\$#,##0.00"/>
  </numFmts>
  <fonts count="9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FF2CC"/>
      </patternFill>
    </fill>
    <fill>
      <patternFill patternType="solid">
        <fgColor rgb="FFE7E6E6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/>
    <xf numFmtId="164" fontId="1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7" fontId="1" fillId="3" borderId="1" xfId="0" applyNumberFormat="1" applyFont="1" applyFill="1" applyBorder="1" applyAlignment="1">
      <alignment horizontal="right" vertical="center" wrapText="1"/>
    </xf>
    <xf numFmtId="2" fontId="1" fillId="3" borderId="1" xfId="0" applyNumberFormat="1" applyFont="1" applyFill="1" applyBorder="1" applyAlignment="1">
      <alignment horizontal="right" vertical="center" wrapText="1"/>
    </xf>
    <xf numFmtId="167" fontId="1" fillId="5" borderId="1" xfId="0" applyNumberFormat="1" applyFont="1" applyFill="1" applyBorder="1" applyAlignment="1">
      <alignment horizontal="right" vertical="center" wrapText="1"/>
    </xf>
    <xf numFmtId="10" fontId="1" fillId="3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67" fontId="1" fillId="4" borderId="1" xfId="0" applyNumberFormat="1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/>
    <xf numFmtId="0" fontId="6" fillId="0" borderId="4" xfId="0" applyFont="1" applyBorder="1"/>
    <xf numFmtId="0" fontId="3" fillId="0" borderId="5" xfId="0" applyFont="1" applyBorder="1" applyAlignment="1">
      <alignment horizontal="left" vertical="center" wrapText="1"/>
    </xf>
    <xf numFmtId="0" fontId="4" fillId="0" borderId="0" xfId="0" applyFont="1" applyBorder="1"/>
    <xf numFmtId="0" fontId="4" fillId="0" borderId="6" xfId="0" applyFont="1" applyBorder="1"/>
    <xf numFmtId="0" fontId="0" fillId="0" borderId="5" xfId="0" applyFont="1" applyBorder="1"/>
    <xf numFmtId="0" fontId="0" fillId="0" borderId="0" xfId="0" applyFont="1" applyBorder="1"/>
    <xf numFmtId="0" fontId="0" fillId="0" borderId="6" xfId="0" applyFont="1" applyBorder="1"/>
    <xf numFmtId="0" fontId="2" fillId="2" borderId="7" xfId="0" applyFont="1" applyFill="1" applyBorder="1" applyAlignment="1">
      <alignment horizontal="left" vertical="center" wrapText="1"/>
    </xf>
    <xf numFmtId="0" fontId="0" fillId="0" borderId="8" xfId="0" applyFont="1" applyBorder="1"/>
    <xf numFmtId="0" fontId="1" fillId="0" borderId="7" xfId="0" applyFont="1" applyBorder="1" applyAlignment="1">
      <alignment horizontal="left" vertical="center" wrapText="1"/>
    </xf>
    <xf numFmtId="164" fontId="1" fillId="4" borderId="8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164" fontId="2" fillId="4" borderId="8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10" xfId="0" applyFont="1" applyBorder="1"/>
    <xf numFmtId="0" fontId="1" fillId="0" borderId="10" xfId="0" applyFont="1" applyBorder="1" applyAlignment="1">
      <alignment horizontal="left" vertical="center" wrapText="1"/>
    </xf>
    <xf numFmtId="0" fontId="0" fillId="0" borderId="11" xfId="0" applyFont="1" applyBorder="1"/>
    <xf numFmtId="0" fontId="7" fillId="4" borderId="1" xfId="0" applyFont="1" applyFill="1" applyBorder="1" applyAlignment="1">
      <alignment horizontal="center" vertical="center" wrapText="1"/>
    </xf>
    <xf numFmtId="165" fontId="2" fillId="4" borderId="8" xfId="0" applyNumberFormat="1" applyFont="1" applyFill="1" applyBorder="1" applyAlignment="1">
      <alignment horizontal="center" vertical="center" wrapText="1"/>
    </xf>
    <xf numFmtId="166" fontId="2" fillId="4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tin Mathur" id="{B1BE302F-A76B-4913-BA60-2932F12AC63F}" userId="cfa84163ed3bedfd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9" dT="2026-03-31T16:50:12.10" personId="{B1BE302F-A76B-4913-BA60-2932F12AC63F}" id="{3CFF5962-B4D0-47C2-9C22-8C11CAC639D5}">
    <text>On average, how many times you need to reuse a reusable shipper/tote before its per-shipment cost matches the single-use option (based on the inputs you entered).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showGridLines="0" tabSelected="1" workbookViewId="0">
      <selection activeCell="G18" sqref="G18"/>
    </sheetView>
  </sheetViews>
  <sheetFormatPr defaultRowHeight="14.35" x14ac:dyDescent="0.5"/>
  <cols>
    <col min="1" max="1" width="28" style="1" customWidth="1"/>
    <col min="2" max="2" width="12.52734375" style="1" customWidth="1"/>
    <col min="3" max="3" width="16.46875" style="1" customWidth="1"/>
    <col min="4" max="4" width="15.64453125" style="1" customWidth="1"/>
    <col min="5" max="5" width="15.87890625" style="1" customWidth="1"/>
    <col min="6" max="6" width="14.3515625" style="1" customWidth="1"/>
    <col min="7" max="7" width="14.52734375" style="1" customWidth="1"/>
    <col min="8" max="8" width="14.1171875" style="1" customWidth="1"/>
    <col min="9" max="9" width="14.8203125" style="1" customWidth="1"/>
    <col min="10" max="10" width="13.46875" style="1" customWidth="1"/>
    <col min="11" max="11" width="14.5859375" style="1" customWidth="1"/>
    <col min="12" max="12" width="18" style="1" customWidth="1"/>
    <col min="13" max="16384" width="8.9375" style="1"/>
  </cols>
  <sheetData>
    <row r="1" spans="1:12" ht="23.35" x14ac:dyDescent="0.8">
      <c r="A1" s="16" t="s">
        <v>38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x14ac:dyDescent="0.5">
      <c r="A2" s="19" t="s">
        <v>39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</row>
    <row r="3" spans="1:12" x14ac:dyDescent="0.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</row>
    <row r="4" spans="1:12" x14ac:dyDescent="0.5">
      <c r="A4" s="25" t="s">
        <v>35</v>
      </c>
      <c r="B4" s="3"/>
      <c r="C4" s="3"/>
      <c r="D4" s="3"/>
      <c r="E4" s="23"/>
      <c r="F4" s="5" t="s">
        <v>0</v>
      </c>
      <c r="G4" s="3"/>
      <c r="H4" s="3"/>
      <c r="I4" s="3"/>
      <c r="J4" s="3"/>
      <c r="K4" s="3"/>
      <c r="L4" s="26"/>
    </row>
    <row r="5" spans="1:12" x14ac:dyDescent="0.5">
      <c r="A5" s="27" t="s">
        <v>1</v>
      </c>
      <c r="B5" s="3"/>
      <c r="C5" s="3"/>
      <c r="D5" s="6">
        <v>3.5</v>
      </c>
      <c r="E5" s="23"/>
      <c r="F5" s="2" t="s">
        <v>42</v>
      </c>
      <c r="G5" s="3"/>
      <c r="H5" s="3"/>
      <c r="I5" s="3"/>
      <c r="J5" s="3"/>
      <c r="K5" s="3"/>
      <c r="L5" s="33">
        <f>IF(J18="","",J18)</f>
        <v>39603.333333333336</v>
      </c>
    </row>
    <row r="6" spans="1:12" x14ac:dyDescent="0.5">
      <c r="A6" s="27" t="s">
        <v>2</v>
      </c>
      <c r="B6" s="3"/>
      <c r="C6" s="3"/>
      <c r="D6" s="7">
        <v>60</v>
      </c>
      <c r="E6" s="23"/>
      <c r="F6" s="2" t="s">
        <v>41</v>
      </c>
      <c r="G6" s="3"/>
      <c r="H6" s="3"/>
      <c r="I6" s="3"/>
      <c r="J6" s="3"/>
      <c r="K6" s="3"/>
      <c r="L6" s="33">
        <f>IF(K18="","",K18)</f>
        <v>30869.166666666668</v>
      </c>
    </row>
    <row r="7" spans="1:12" x14ac:dyDescent="0.5">
      <c r="A7" s="27" t="s">
        <v>3</v>
      </c>
      <c r="B7" s="3"/>
      <c r="C7" s="3"/>
      <c r="D7" s="8">
        <f>IF($D$5="","",$D$5)</f>
        <v>3.5</v>
      </c>
      <c r="E7" s="23"/>
      <c r="F7" s="2" t="s">
        <v>40</v>
      </c>
      <c r="G7" s="3"/>
      <c r="H7" s="3"/>
      <c r="I7" s="3"/>
      <c r="J7" s="3"/>
      <c r="K7" s="3"/>
      <c r="L7" s="33">
        <f>IF(L18="","",L18)</f>
        <v>8734.1666666666679</v>
      </c>
    </row>
    <row r="8" spans="1:12" x14ac:dyDescent="0.5">
      <c r="A8" s="27" t="s">
        <v>4</v>
      </c>
      <c r="B8" s="3"/>
      <c r="C8" s="3"/>
      <c r="D8" s="6">
        <v>2</v>
      </c>
      <c r="E8" s="23"/>
      <c r="F8" s="2" t="s">
        <v>5</v>
      </c>
      <c r="G8" s="3"/>
      <c r="H8" s="3"/>
      <c r="I8" s="3"/>
      <c r="J8" s="3"/>
      <c r="K8" s="3"/>
      <c r="L8" s="39">
        <f>IF(OR(J18="",J18=0,L18=""),"",L18/J18)</f>
        <v>0.22054120023567042</v>
      </c>
    </row>
    <row r="9" spans="1:12" x14ac:dyDescent="0.5">
      <c r="A9" s="27" t="s">
        <v>6</v>
      </c>
      <c r="B9" s="3"/>
      <c r="C9" s="3"/>
      <c r="D9" s="7">
        <v>6</v>
      </c>
      <c r="E9" s="23"/>
      <c r="F9" s="2" t="s">
        <v>7</v>
      </c>
      <c r="G9" s="3"/>
      <c r="H9" s="3"/>
      <c r="I9" s="3"/>
      <c r="J9" s="3"/>
      <c r="K9" s="3"/>
      <c r="L9" s="40">
        <f>IF(OR($D$5="",$D$6=0,H18=""),"",IF((H18-((IF($B$18=0,0,SUMPRODUCT(B15:B17,F15:F17)/$B$18))+(IF($B$18=0,0,SUMPRODUCT(B15:B17,G15:G17)/$B$18))+$D$11+($D$9/60)*$D$8+($D$12*$D$7)))&lt;=0,"",$D$5/(H18-((IF($B$18=0,0,SUMPRODUCT(B15:B17,F15:F17)/$B$18))+(IF($B$18=0,0,SUMPRODUCT(B15:B17,G15:G17)/$B$18))+$D$11+($D$9/60)*$D$8+($D$12*$D$7)))))</f>
        <v>1.8260869565217388</v>
      </c>
    </row>
    <row r="10" spans="1:12" x14ac:dyDescent="0.5">
      <c r="A10" s="27" t="s">
        <v>8</v>
      </c>
      <c r="B10" s="3"/>
      <c r="C10" s="3"/>
      <c r="D10" s="7">
        <v>8</v>
      </c>
      <c r="E10" s="23"/>
      <c r="F10" s="23"/>
      <c r="G10" s="23"/>
      <c r="H10" s="23"/>
      <c r="I10" s="23"/>
      <c r="J10" s="23"/>
      <c r="K10" s="23"/>
      <c r="L10" s="24"/>
    </row>
    <row r="11" spans="1:12" x14ac:dyDescent="0.5">
      <c r="A11" s="27" t="s">
        <v>9</v>
      </c>
      <c r="B11" s="3"/>
      <c r="C11" s="3"/>
      <c r="D11" s="6">
        <v>0.05</v>
      </c>
      <c r="E11" s="23"/>
      <c r="F11" s="23"/>
      <c r="G11" s="23"/>
      <c r="H11" s="23"/>
      <c r="I11" s="23"/>
      <c r="J11" s="23"/>
      <c r="K11" s="23"/>
      <c r="L11" s="24"/>
    </row>
    <row r="12" spans="1:12" x14ac:dyDescent="0.5">
      <c r="A12" s="27" t="s">
        <v>10</v>
      </c>
      <c r="B12" s="3"/>
      <c r="C12" s="3"/>
      <c r="D12" s="9">
        <v>0.1</v>
      </c>
      <c r="E12" s="23"/>
      <c r="F12" s="23"/>
      <c r="G12" s="23"/>
      <c r="H12" s="23"/>
      <c r="I12" s="23"/>
      <c r="J12" s="23"/>
      <c r="K12" s="23"/>
      <c r="L12" s="24"/>
    </row>
    <row r="13" spans="1:12" x14ac:dyDescent="0.5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</row>
    <row r="14" spans="1:12" ht="26" x14ac:dyDescent="0.5">
      <c r="A14" s="29" t="s">
        <v>36</v>
      </c>
      <c r="B14" s="10" t="s">
        <v>11</v>
      </c>
      <c r="C14" s="10" t="s">
        <v>12</v>
      </c>
      <c r="D14" s="10" t="s">
        <v>13</v>
      </c>
      <c r="E14" s="10" t="s">
        <v>14</v>
      </c>
      <c r="F14" s="10" t="s">
        <v>15</v>
      </c>
      <c r="G14" s="10" t="s">
        <v>16</v>
      </c>
      <c r="H14" s="10" t="s">
        <v>17</v>
      </c>
      <c r="I14" s="10" t="s">
        <v>18</v>
      </c>
      <c r="J14" s="10" t="s">
        <v>19</v>
      </c>
      <c r="K14" s="10" t="s">
        <v>20</v>
      </c>
      <c r="L14" s="30" t="s">
        <v>21</v>
      </c>
    </row>
    <row r="15" spans="1:12" x14ac:dyDescent="0.5">
      <c r="A15" s="31" t="s">
        <v>22</v>
      </c>
      <c r="B15" s="11">
        <v>3000</v>
      </c>
      <c r="C15" s="12">
        <v>1</v>
      </c>
      <c r="D15" s="12">
        <v>3</v>
      </c>
      <c r="E15" s="12">
        <v>2</v>
      </c>
      <c r="F15" s="12">
        <v>5</v>
      </c>
      <c r="G15" s="12">
        <v>0.25</v>
      </c>
      <c r="H15" s="13">
        <f>IF(C15="","",C15+D15+E15+($D$10/60)*$D$8)</f>
        <v>6.2666666666666666</v>
      </c>
      <c r="I15" s="13">
        <f>IF(OR($D$5="",$D$6=0),"",($D$5/$D$6)+F15+G15+$D$11+($D$9/60)*$D$8+($D$12*$D$7))</f>
        <v>5.9083333333333332</v>
      </c>
      <c r="J15" s="4">
        <f>IF(OR(B15="",H15=""),"",B15*H15)</f>
        <v>18800</v>
      </c>
      <c r="K15" s="4">
        <f>IF(OR(B15="",I15=""),"",B15*I15)</f>
        <v>17725</v>
      </c>
      <c r="L15" s="28">
        <f>IF(OR(J15="",K15=""),"",J15-K15)</f>
        <v>1075</v>
      </c>
    </row>
    <row r="16" spans="1:12" x14ac:dyDescent="0.5">
      <c r="A16" s="31" t="s">
        <v>23</v>
      </c>
      <c r="B16" s="11">
        <v>1200</v>
      </c>
      <c r="C16" s="12">
        <v>1</v>
      </c>
      <c r="D16" s="12">
        <v>8</v>
      </c>
      <c r="E16" s="12">
        <v>4</v>
      </c>
      <c r="F16" s="12">
        <v>8</v>
      </c>
      <c r="G16" s="12">
        <v>0.25</v>
      </c>
      <c r="H16" s="13">
        <f>IF(C16="","",C16+D16+E16+($D$10/60)*$D$8)</f>
        <v>13.266666666666667</v>
      </c>
      <c r="I16" s="13">
        <f>IF(OR($D$5="",$D$6=0),"",($D$5/$D$6)+F16+G16+$D$11+($D$9/60)*$D$8+($D$12*$D$7))</f>
        <v>8.9083333333333332</v>
      </c>
      <c r="J16" s="4">
        <f>IF(OR(B16="",H16=""),"",B16*H16)</f>
        <v>15920.000000000002</v>
      </c>
      <c r="K16" s="4">
        <f>IF(OR(B16="",I16=""),"",B16*I16)</f>
        <v>10690</v>
      </c>
      <c r="L16" s="28">
        <f>IF(OR(J16="",K16=""),"",J16-K16)</f>
        <v>5230.0000000000018</v>
      </c>
    </row>
    <row r="17" spans="1:12" x14ac:dyDescent="0.5">
      <c r="A17" s="31" t="s">
        <v>24</v>
      </c>
      <c r="B17" s="11">
        <v>500</v>
      </c>
      <c r="C17" s="12">
        <v>1</v>
      </c>
      <c r="D17" s="12">
        <v>6</v>
      </c>
      <c r="E17" s="12">
        <v>2.5</v>
      </c>
      <c r="F17" s="12">
        <v>4</v>
      </c>
      <c r="G17" s="12">
        <v>0.25</v>
      </c>
      <c r="H17" s="13">
        <f>IF(C17="","",C17+D17+E17+($D$10/60)*$D$8)</f>
        <v>9.7666666666666675</v>
      </c>
      <c r="I17" s="13">
        <f>IF(OR($D$5="",$D$6=0),"",($D$5/$D$6)+F17+G17+$D$11+($D$9/60)*$D$8+($D$12*$D$7))</f>
        <v>4.9083333333333332</v>
      </c>
      <c r="J17" s="4">
        <f>IF(OR(B17="",H17=""),"",B17*H17)</f>
        <v>4883.3333333333339</v>
      </c>
      <c r="K17" s="4">
        <f>IF(OR(B17="",I17=""),"",B17*I17)</f>
        <v>2454.1666666666665</v>
      </c>
      <c r="L17" s="28">
        <f>IF(OR(J17="",K17=""),"",J17-K17)</f>
        <v>2429.1666666666674</v>
      </c>
    </row>
    <row r="18" spans="1:12" x14ac:dyDescent="0.5">
      <c r="A18" s="32" t="s">
        <v>25</v>
      </c>
      <c r="B18" s="38">
        <f>SUM(B15:B17)</f>
        <v>4700</v>
      </c>
      <c r="C18" s="13"/>
      <c r="D18" s="13"/>
      <c r="E18" s="13"/>
      <c r="F18" s="13"/>
      <c r="G18" s="13"/>
      <c r="H18" s="14">
        <f>IF($B$18=0,"",SUMPRODUCT(B15:B17,H15:H17)/$B$18)</f>
        <v>8.4262411347517734</v>
      </c>
      <c r="I18" s="14">
        <f>IF($B$18=0,"",SUMPRODUCT(B15:B17,I15:I17)/$B$18)</f>
        <v>6.56790780141844</v>
      </c>
      <c r="J18" s="15">
        <f>IF(SUM(J15:J17)=0,"",SUM(J15:J17))</f>
        <v>39603.333333333336</v>
      </c>
      <c r="K18" s="15">
        <f>IF(SUM(K15:K17)=0,"",SUM(K15:K17))</f>
        <v>30869.166666666668</v>
      </c>
      <c r="L18" s="33">
        <f>IF(OR(J18="",K18=""),"",J18-K18)</f>
        <v>8734.1666666666679</v>
      </c>
    </row>
    <row r="19" spans="1:12" x14ac:dyDescent="0.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</row>
    <row r="20" spans="1:12" x14ac:dyDescent="0.5">
      <c r="A20" s="25" t="s">
        <v>26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26"/>
    </row>
    <row r="21" spans="1:12" x14ac:dyDescent="0.5">
      <c r="A21" s="27" t="s">
        <v>11</v>
      </c>
      <c r="B21" s="3"/>
      <c r="C21" s="3"/>
      <c r="D21" s="2" t="s">
        <v>37</v>
      </c>
      <c r="E21" s="3"/>
      <c r="F21" s="3"/>
      <c r="G21" s="3"/>
      <c r="H21" s="3"/>
      <c r="I21" s="3"/>
      <c r="J21" s="3"/>
      <c r="K21" s="3"/>
      <c r="L21" s="26"/>
    </row>
    <row r="22" spans="1:12" x14ac:dyDescent="0.5">
      <c r="A22" s="27" t="s">
        <v>12</v>
      </c>
      <c r="B22" s="3"/>
      <c r="C22" s="3"/>
      <c r="D22" s="2" t="s">
        <v>27</v>
      </c>
      <c r="E22" s="3"/>
      <c r="F22" s="3"/>
      <c r="G22" s="3"/>
      <c r="H22" s="3"/>
      <c r="I22" s="3"/>
      <c r="J22" s="3"/>
      <c r="K22" s="3"/>
      <c r="L22" s="26"/>
    </row>
    <row r="23" spans="1:12" x14ac:dyDescent="0.5">
      <c r="A23" s="27" t="s">
        <v>13</v>
      </c>
      <c r="B23" s="3"/>
      <c r="C23" s="3"/>
      <c r="D23" s="2" t="s">
        <v>28</v>
      </c>
      <c r="E23" s="3"/>
      <c r="F23" s="3"/>
      <c r="G23" s="3"/>
      <c r="H23" s="3"/>
      <c r="I23" s="3"/>
      <c r="J23" s="3"/>
      <c r="K23" s="3"/>
      <c r="L23" s="26"/>
    </row>
    <row r="24" spans="1:12" x14ac:dyDescent="0.5">
      <c r="A24" s="27" t="s">
        <v>14</v>
      </c>
      <c r="B24" s="3"/>
      <c r="C24" s="3"/>
      <c r="D24" s="2" t="s">
        <v>29</v>
      </c>
      <c r="E24" s="3"/>
      <c r="F24" s="3"/>
      <c r="G24" s="3"/>
      <c r="H24" s="3"/>
      <c r="I24" s="3"/>
      <c r="J24" s="3"/>
      <c r="K24" s="3"/>
      <c r="L24" s="26"/>
    </row>
    <row r="25" spans="1:12" x14ac:dyDescent="0.5">
      <c r="A25" s="27" t="s">
        <v>15</v>
      </c>
      <c r="B25" s="3"/>
      <c r="C25" s="3"/>
      <c r="D25" s="2" t="s">
        <v>30</v>
      </c>
      <c r="E25" s="3"/>
      <c r="F25" s="3"/>
      <c r="G25" s="3"/>
      <c r="H25" s="3"/>
      <c r="I25" s="3"/>
      <c r="J25" s="3"/>
      <c r="K25" s="3"/>
      <c r="L25" s="26"/>
    </row>
    <row r="26" spans="1:12" x14ac:dyDescent="0.5">
      <c r="A26" s="27" t="s">
        <v>31</v>
      </c>
      <c r="B26" s="3"/>
      <c r="C26" s="3"/>
      <c r="D26" s="2" t="s">
        <v>32</v>
      </c>
      <c r="E26" s="3"/>
      <c r="F26" s="3"/>
      <c r="G26" s="3"/>
      <c r="H26" s="3"/>
      <c r="I26" s="3"/>
      <c r="J26" s="3"/>
      <c r="K26" s="3"/>
      <c r="L26" s="26"/>
    </row>
    <row r="27" spans="1:12" ht="14.7" thickBot="1" x14ac:dyDescent="0.55000000000000004">
      <c r="A27" s="34" t="s">
        <v>33</v>
      </c>
      <c r="B27" s="35"/>
      <c r="C27" s="35"/>
      <c r="D27" s="36" t="s">
        <v>34</v>
      </c>
      <c r="E27" s="35"/>
      <c r="F27" s="35"/>
      <c r="G27" s="35"/>
      <c r="H27" s="35"/>
      <c r="I27" s="35"/>
      <c r="J27" s="35"/>
      <c r="K27" s="35"/>
      <c r="L27" s="37"/>
    </row>
  </sheetData>
  <mergeCells count="32">
    <mergeCell ref="A1:L1"/>
    <mergeCell ref="A6:C6"/>
    <mergeCell ref="D22:L22"/>
    <mergeCell ref="F7:K7"/>
    <mergeCell ref="A7:C7"/>
    <mergeCell ref="A2:L2"/>
    <mergeCell ref="A5:C5"/>
    <mergeCell ref="A23:C23"/>
    <mergeCell ref="A8:C8"/>
    <mergeCell ref="A22:C22"/>
    <mergeCell ref="F4:L4"/>
    <mergeCell ref="F9:K9"/>
    <mergeCell ref="A10:C10"/>
    <mergeCell ref="A20:L20"/>
    <mergeCell ref="D23:L23"/>
    <mergeCell ref="A9:C9"/>
    <mergeCell ref="A11:C11"/>
    <mergeCell ref="F6:K6"/>
    <mergeCell ref="D21:L21"/>
    <mergeCell ref="A25:C25"/>
    <mergeCell ref="F5:K5"/>
    <mergeCell ref="D27:L27"/>
    <mergeCell ref="A4:D4"/>
    <mergeCell ref="A27:C27"/>
    <mergeCell ref="F8:K8"/>
    <mergeCell ref="A21:C21"/>
    <mergeCell ref="A12:C12"/>
    <mergeCell ref="A26:C26"/>
    <mergeCell ref="D25:L25"/>
    <mergeCell ref="D24:L24"/>
    <mergeCell ref="D26:L26"/>
    <mergeCell ref="A24:C24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TCO_Calculator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Nitin Mathur</cp:lastModifiedBy>
  <dcterms:created xsi:type="dcterms:W3CDTF">2026-03-31T11:57:48Z</dcterms:created>
  <dcterms:modified xsi:type="dcterms:W3CDTF">2026-03-31T16:52:56Z</dcterms:modified>
</cp:coreProperties>
</file>